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2_Replicate _flowrate_LSC_data/"/>
    </mc:Choice>
  </mc:AlternateContent>
  <xr:revisionPtr revIDLastSave="11" documentId="11_5BED00F13C9C44EB3064FACE399D65E4F2CD0C67" xr6:coauthVersionLast="47" xr6:coauthVersionMax="47" xr10:uidLastSave="{B084B7B4-A3C1-4D8C-A69B-634B905AA9D8}"/>
  <bookViews>
    <workbookView minimized="1" xWindow="3075" yWindow="3075" windowWidth="21600" windowHeight="11385" xr2:uid="{00000000-000D-0000-FFFF-FFFF00000000}"/>
  </bookViews>
  <sheets>
    <sheet name="LSC" sheetId="1" r:id="rId1"/>
    <sheet name="C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2" l="1"/>
  <c r="D36" i="2"/>
  <c r="C19" i="1"/>
  <c r="D31" i="1" l="1"/>
  <c r="D33" i="1" s="1"/>
  <c r="E33" i="1" s="1"/>
  <c r="F33" i="1" s="1"/>
  <c r="C32" i="2"/>
  <c r="C26" i="2"/>
  <c r="D26" i="1"/>
  <c r="I21" i="2"/>
  <c r="C19" i="2"/>
  <c r="D27" i="2" l="1"/>
  <c r="I27" i="2" s="1"/>
  <c r="I3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2" i="2"/>
  <c r="K32" i="2" l="1"/>
  <c r="D3" i="1"/>
  <c r="D4" i="1"/>
  <c r="D5" i="1"/>
  <c r="D6" i="1"/>
  <c r="D7" i="1"/>
  <c r="D8" i="1"/>
  <c r="D9" i="1"/>
  <c r="D10" i="1"/>
  <c r="D11" i="1"/>
  <c r="D12" i="1"/>
  <c r="D13" i="1"/>
  <c r="D14" i="1"/>
  <c r="D2" i="1"/>
</calcChain>
</file>

<file path=xl/sharedStrings.xml><?xml version="1.0" encoding="utf-8"?>
<sst xmlns="http://schemas.openxmlformats.org/spreadsheetml/2006/main" count="38" uniqueCount="26">
  <si>
    <t>Counts per minute</t>
  </si>
  <si>
    <t>Date and time</t>
  </si>
  <si>
    <t>1-e^-lambdat</t>
  </si>
  <si>
    <t>time-start time (hours)</t>
  </si>
  <si>
    <t>CPM</t>
  </si>
  <si>
    <t>11/06/2018 13.34</t>
  </si>
  <si>
    <t xml:space="preserve">Time - start time (hours) </t>
  </si>
  <si>
    <t>1-e^-lambda*t</t>
  </si>
  <si>
    <t>Empty weight</t>
  </si>
  <si>
    <t>Weight with sr-90 eluate</t>
  </si>
  <si>
    <t>Weight of eluate</t>
  </si>
  <si>
    <t>Sr-90 2 AJH</t>
  </si>
  <si>
    <t>Sr-90 1 AJH</t>
  </si>
  <si>
    <t>Calib 2 Cerenkov</t>
  </si>
  <si>
    <t>Weight with sr-90 tracer</t>
  </si>
  <si>
    <t>Calib 2 LSC</t>
  </si>
  <si>
    <t>Weight of tracer 378</t>
  </si>
  <si>
    <t xml:space="preserve">Date taken </t>
  </si>
  <si>
    <t>Date counted</t>
  </si>
  <si>
    <t>Total mass</t>
  </si>
  <si>
    <t>Activity added</t>
  </si>
  <si>
    <t>Std activity conc</t>
  </si>
  <si>
    <t>Bq/g</t>
  </si>
  <si>
    <t xml:space="preserve">Bq </t>
  </si>
  <si>
    <t>Efficiency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</si>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</sst>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Sr-90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LSC!$A$3:$A$14</c:f>
              <c:numCache>
                <c:formatCode>m/d/yyyy\ h:mm</c:formatCode>
                <c:ptCount val="12"/>
                <c:pt idx="0">
                  <c:v>43252.811111111114</c:v>
                </c:pt>
                <c:pt idx="1">
                  <c:v>43255.504166666666</c:v>
                </c:pt>
                <c:pt idx="2">
                  <c:v>43255.745833333334</c:v>
                </c:pt>
                <c:pt idx="3">
                  <c:v>43256.59097222222</c:v>
                </c:pt>
                <c:pt idx="4">
                  <c:v>43257.525000000001</c:v>
                </c:pt>
                <c:pt idx="5">
                  <c:v>43257.980555555558</c:v>
                </c:pt>
                <c:pt idx="6">
                  <c:v>43258.519444444442</c:v>
                </c:pt>
                <c:pt idx="7">
                  <c:v>43259.061805555553</c:v>
                </c:pt>
                <c:pt idx="8">
                  <c:v>43259.512499999997</c:v>
                </c:pt>
                <c:pt idx="9">
                  <c:v>43259.601388888892</c:v>
                </c:pt>
                <c:pt idx="10">
                  <c:v>43262.46597222222</c:v>
                </c:pt>
                <c:pt idx="11">
                  <c:v>43262.588194444441</c:v>
                </c:pt>
              </c:numCache>
            </c:numRef>
          </c:xVal>
          <c:yVal>
            <c:numRef>
              <c:f>LSC!$B$3:$B$14</c:f>
              <c:numCache>
                <c:formatCode>General</c:formatCode>
                <c:ptCount val="12"/>
                <c:pt idx="0">
                  <c:v>472.39</c:v>
                </c:pt>
                <c:pt idx="1">
                  <c:v>614.72</c:v>
                </c:pt>
                <c:pt idx="2">
                  <c:v>614.75</c:v>
                </c:pt>
                <c:pt idx="3">
                  <c:v>652.77</c:v>
                </c:pt>
                <c:pt idx="4">
                  <c:v>667.2</c:v>
                </c:pt>
                <c:pt idx="5">
                  <c:v>668.16</c:v>
                </c:pt>
                <c:pt idx="6">
                  <c:v>681.57</c:v>
                </c:pt>
                <c:pt idx="7">
                  <c:v>690.79</c:v>
                </c:pt>
                <c:pt idx="8">
                  <c:v>697.55</c:v>
                </c:pt>
                <c:pt idx="9">
                  <c:v>696.04</c:v>
                </c:pt>
                <c:pt idx="10">
                  <c:v>718.5</c:v>
                </c:pt>
                <c:pt idx="11">
                  <c:v>717.44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D9-4207-9022-A31FC05D0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55040"/>
        <c:axId val="70056576"/>
      </c:scatterChart>
      <c:valAx>
        <c:axId val="7005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56576"/>
        <c:crosses val="autoZero"/>
        <c:crossBetween val="midCat"/>
      </c:valAx>
      <c:valAx>
        <c:axId val="7005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55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86727000654973"/>
                  <c:y val="-1.000915941225822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LSC!$C$2:$C$14</c:f>
              <c:numCache>
                <c:formatCode>General</c:formatCode>
                <c:ptCount val="13"/>
                <c:pt idx="0">
                  <c:v>0</c:v>
                </c:pt>
                <c:pt idx="1">
                  <c:v>32.28</c:v>
                </c:pt>
                <c:pt idx="2">
                  <c:v>97.06</c:v>
                </c:pt>
                <c:pt idx="3">
                  <c:v>102.57</c:v>
                </c:pt>
                <c:pt idx="4">
                  <c:v>123.11</c:v>
                </c:pt>
                <c:pt idx="5">
                  <c:v>145.36000000000001</c:v>
                </c:pt>
                <c:pt idx="6">
                  <c:v>156.32</c:v>
                </c:pt>
                <c:pt idx="7">
                  <c:v>169.28</c:v>
                </c:pt>
                <c:pt idx="8">
                  <c:v>182.29</c:v>
                </c:pt>
                <c:pt idx="9">
                  <c:v>193.13</c:v>
                </c:pt>
                <c:pt idx="10">
                  <c:v>195.26</c:v>
                </c:pt>
                <c:pt idx="11">
                  <c:v>264.11</c:v>
                </c:pt>
                <c:pt idx="12">
                  <c:v>267.07</c:v>
                </c:pt>
              </c:numCache>
            </c:numRef>
          </c:xVal>
          <c:yVal>
            <c:numRef>
              <c:f>LSC!$B$2:$B$14</c:f>
              <c:numCache>
                <c:formatCode>General</c:formatCode>
                <c:ptCount val="13"/>
                <c:pt idx="1">
                  <c:v>472.39</c:v>
                </c:pt>
                <c:pt idx="2">
                  <c:v>614.72</c:v>
                </c:pt>
                <c:pt idx="3">
                  <c:v>614.75</c:v>
                </c:pt>
                <c:pt idx="4">
                  <c:v>652.77</c:v>
                </c:pt>
                <c:pt idx="5">
                  <c:v>667.2</c:v>
                </c:pt>
                <c:pt idx="6">
                  <c:v>668.16</c:v>
                </c:pt>
                <c:pt idx="7">
                  <c:v>681.57</c:v>
                </c:pt>
                <c:pt idx="8">
                  <c:v>690.79</c:v>
                </c:pt>
                <c:pt idx="9">
                  <c:v>697.55</c:v>
                </c:pt>
                <c:pt idx="10">
                  <c:v>696.04</c:v>
                </c:pt>
                <c:pt idx="11">
                  <c:v>718.5</c:v>
                </c:pt>
                <c:pt idx="12">
                  <c:v>717.44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9A-47AB-B13F-2F1FAE3CB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05888"/>
        <c:axId val="74011776"/>
      </c:scatterChart>
      <c:valAx>
        <c:axId val="74005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11776"/>
        <c:crosses val="autoZero"/>
        <c:crossBetween val="midCat"/>
      </c:valAx>
      <c:valAx>
        <c:axId val="7401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05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Cer!$B$1</c:f>
              <c:strCache>
                <c:ptCount val="1"/>
                <c:pt idx="0">
                  <c:v>CPM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Cer!$A$2:$A$15</c:f>
              <c:strCache>
                <c:ptCount val="14"/>
                <c:pt idx="0">
                  <c:v>31/05/2018 11:00</c:v>
                </c:pt>
                <c:pt idx="1">
                  <c:v>01/06/2018 16:12</c:v>
                </c:pt>
                <c:pt idx="2">
                  <c:v>01/06/2018 18:55</c:v>
                </c:pt>
                <c:pt idx="3">
                  <c:v>04/06/2018 11:33</c:v>
                </c:pt>
                <c:pt idx="4">
                  <c:v>04/06/2018 17:21</c:v>
                </c:pt>
                <c:pt idx="5">
                  <c:v>05/06/2018 13:38</c:v>
                </c:pt>
                <c:pt idx="6">
                  <c:v>06/06/2018 02:03</c:v>
                </c:pt>
                <c:pt idx="7">
                  <c:v>06/06/2018 22:59</c:v>
                </c:pt>
                <c:pt idx="8">
                  <c:v>07/06/2018 11:55</c:v>
                </c:pt>
                <c:pt idx="9">
                  <c:v>08/06/2018 00:57</c:v>
                </c:pt>
                <c:pt idx="10">
                  <c:v>08/06/2018 11:45</c:v>
                </c:pt>
                <c:pt idx="11">
                  <c:v>08/06/2018 13:53</c:v>
                </c:pt>
                <c:pt idx="12">
                  <c:v>11/06/2018 10:38</c:v>
                </c:pt>
                <c:pt idx="13">
                  <c:v>11/06/2018 13.34</c:v>
                </c:pt>
              </c:strCache>
            </c:strRef>
          </c:xVal>
          <c:yVal>
            <c:numRef>
              <c:f>Cer!$B$2:$B$15</c:f>
              <c:numCache>
                <c:formatCode>General</c:formatCode>
                <c:ptCount val="14"/>
                <c:pt idx="0">
                  <c:v>0</c:v>
                </c:pt>
                <c:pt idx="1">
                  <c:v>69.98</c:v>
                </c:pt>
                <c:pt idx="2">
                  <c:v>75.3</c:v>
                </c:pt>
                <c:pt idx="3">
                  <c:v>162.58000000000001</c:v>
                </c:pt>
                <c:pt idx="4">
                  <c:v>169.98</c:v>
                </c:pt>
                <c:pt idx="5">
                  <c:v>181.69</c:v>
                </c:pt>
                <c:pt idx="6">
                  <c:v>197.31</c:v>
                </c:pt>
                <c:pt idx="7">
                  <c:v>203.8</c:v>
                </c:pt>
                <c:pt idx="8">
                  <c:v>209.67</c:v>
                </c:pt>
                <c:pt idx="9">
                  <c:v>212.74</c:v>
                </c:pt>
                <c:pt idx="10">
                  <c:v>218.95</c:v>
                </c:pt>
                <c:pt idx="11">
                  <c:v>217.99</c:v>
                </c:pt>
                <c:pt idx="12">
                  <c:v>231.54</c:v>
                </c:pt>
                <c:pt idx="13">
                  <c:v>230.11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D8-4F58-8ACE-DDEF63CC1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53120"/>
        <c:axId val="74054656"/>
      </c:scatterChart>
      <c:valAx>
        <c:axId val="7405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54656"/>
        <c:crosses val="autoZero"/>
        <c:crossBetween val="midCat"/>
      </c:valAx>
      <c:valAx>
        <c:axId val="7405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5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Cer!$D$1</c:f>
              <c:strCache>
                <c:ptCount val="1"/>
                <c:pt idx="0">
                  <c:v>1-e^-lambda*t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19537489063867017"/>
                  <c:y val="8.8425925925925963E-3"/>
                </c:manualLayout>
              </c:layout>
              <c:numFmt formatCode="General" sourceLinked="0"/>
            </c:trendlineLbl>
          </c:trendline>
          <c:xVal>
            <c:numRef>
              <c:f>Cer!$D$2:$D$15</c:f>
              <c:numCache>
                <c:formatCode>General</c:formatCode>
                <c:ptCount val="14"/>
                <c:pt idx="0">
                  <c:v>0</c:v>
                </c:pt>
                <c:pt idx="1">
                  <c:v>0.27048982787991238</c:v>
                </c:pt>
                <c:pt idx="2">
                  <c:v>0.28943858721226745</c:v>
                </c:pt>
                <c:pt idx="3">
                  <c:v>0.64770796800396524</c:v>
                </c:pt>
                <c:pt idx="4">
                  <c:v>0.66944350892627291</c:v>
                </c:pt>
                <c:pt idx="5">
                  <c:v>0.73431061400098063</c:v>
                </c:pt>
                <c:pt idx="6">
                  <c:v>0.76832789481319863</c:v>
                </c:pt>
                <c:pt idx="7">
                  <c:v>0.81457518303846932</c:v>
                </c:pt>
                <c:pt idx="8">
                  <c:v>0.83885780137790245</c:v>
                </c:pt>
                <c:pt idx="9">
                  <c:v>0.860051420356158</c:v>
                </c:pt>
                <c:pt idx="10">
                  <c:v>0.87560772924391428</c:v>
                </c:pt>
                <c:pt idx="11">
                  <c:v>0.8783786216570616</c:v>
                </c:pt>
                <c:pt idx="12">
                  <c:v>0.942301105003851</c:v>
                </c:pt>
                <c:pt idx="13">
                  <c:v>0.94412148465631107</c:v>
                </c:pt>
              </c:numCache>
            </c:numRef>
          </c:xVal>
          <c:yVal>
            <c:numRef>
              <c:f>Cer!$B$2:$B$15</c:f>
              <c:numCache>
                <c:formatCode>General</c:formatCode>
                <c:ptCount val="14"/>
                <c:pt idx="0">
                  <c:v>0</c:v>
                </c:pt>
                <c:pt idx="1">
                  <c:v>69.98</c:v>
                </c:pt>
                <c:pt idx="2">
                  <c:v>75.3</c:v>
                </c:pt>
                <c:pt idx="3">
                  <c:v>162.58000000000001</c:v>
                </c:pt>
                <c:pt idx="4">
                  <c:v>169.98</c:v>
                </c:pt>
                <c:pt idx="5">
                  <c:v>181.69</c:v>
                </c:pt>
                <c:pt idx="6">
                  <c:v>197.31</c:v>
                </c:pt>
                <c:pt idx="7">
                  <c:v>203.8</c:v>
                </c:pt>
                <c:pt idx="8">
                  <c:v>209.67</c:v>
                </c:pt>
                <c:pt idx="9">
                  <c:v>212.74</c:v>
                </c:pt>
                <c:pt idx="10">
                  <c:v>218.95</c:v>
                </c:pt>
                <c:pt idx="11">
                  <c:v>217.99</c:v>
                </c:pt>
                <c:pt idx="12">
                  <c:v>231.54</c:v>
                </c:pt>
                <c:pt idx="13">
                  <c:v>230.11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32-40BE-A8C3-D069FC040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81248"/>
        <c:axId val="73782784"/>
      </c:scatterChart>
      <c:valAx>
        <c:axId val="7378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82784"/>
        <c:crosses val="autoZero"/>
        <c:crossBetween val="midCat"/>
      </c:valAx>
      <c:valAx>
        <c:axId val="7378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8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333375</xdr:colOff>
      <xdr:row>10</xdr:row>
      <xdr:rowOff>152399</xdr:rowOff>
    </xdr:from>
    <xdr:to>
      <xdr:col>26</xdr:col>
      <xdr:colOff>581025</xdr:colOff>
      <xdr:row>30</xdr:row>
      <xdr:rowOff>47624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4</xdr:row>
      <xdr:rowOff>161924</xdr:rowOff>
    </xdr:from>
    <xdr:to>
      <xdr:col>13</xdr:col>
      <xdr:colOff>504825</xdr:colOff>
      <xdr:row>21</xdr:row>
      <xdr:rowOff>171449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247651</xdr:colOff>
      <xdr:row>4</xdr:row>
      <xdr:rowOff>38100</xdr:rowOff>
    </xdr:from>
    <xdr:to>
      <xdr:col>28</xdr:col>
      <xdr:colOff>200025</xdr:colOff>
      <xdr:row>25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180975</xdr:colOff>
      <xdr:row>2</xdr:row>
      <xdr:rowOff>104775</xdr:rowOff>
    </xdr:from>
    <xdr:to>
      <xdr:col>12</xdr:col>
      <xdr:colOff>485775</xdr:colOff>
      <xdr:row>16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workbookViewId="0">
      <selection activeCell="C3" sqref="C3"/>
    </sheetView>
  </sheetViews>
  <sheetFormatPr defaultRowHeight="15" x14ac:dyDescent="0.25"/>
  <cols>
    <col min="1" max="1" width="15.85546875" bestFit="1" customWidth="1"/>
    <col min="2" max="2" width="17.7109375" bestFit="1" customWidth="1"/>
    <col min="3" max="3" width="27.5703125" customWidth="1"/>
    <col min="4" max="4" width="19" bestFit="1" customWidth="1"/>
    <col min="5" max="6" width="15.85546875" bestFit="1" customWidth="1"/>
  </cols>
  <sheetData>
    <row r="1" spans="1:4" x14ac:dyDescent="0.25">
      <c r="A1" t="s">
        <v>1</v>
      </c>
      <c r="B1" t="s">
        <v>0</v>
      </c>
      <c r="C1" t="s">
        <v>3</v>
      </c>
      <c r="D1" t="s">
        <v>2</v>
      </c>
    </row>
    <row r="2" spans="1:4" x14ac:dyDescent="0.25">
      <c r="A2" s="1">
        <v>43251.458333333336</v>
      </c>
      <c r="C2" s="2">
        <v>0</v>
      </c>
      <c r="D2">
        <f>1-EXP(-$C$19*C2)</f>
        <v>0</v>
      </c>
    </row>
    <row r="3" spans="1:4" x14ac:dyDescent="0.25">
      <c r="A3" s="1">
        <v>43252.811111111114</v>
      </c>
      <c r="B3">
        <v>472.39</v>
      </c>
      <c r="C3" s="2">
        <v>32.28</v>
      </c>
      <c r="D3">
        <f t="shared" ref="D3:D14" si="0">1-EXP(-$C$19*C3)</f>
        <v>0.29503428544895383</v>
      </c>
    </row>
    <row r="4" spans="1:4" x14ac:dyDescent="0.25">
      <c r="A4" s="1">
        <v>43255.504166666666</v>
      </c>
      <c r="B4">
        <v>614.72</v>
      </c>
      <c r="C4" s="2">
        <v>97.06</v>
      </c>
      <c r="D4">
        <f t="shared" si="0"/>
        <v>0.65048228119739471</v>
      </c>
    </row>
    <row r="5" spans="1:4" x14ac:dyDescent="0.25">
      <c r="A5" s="1">
        <v>43255.745833333334</v>
      </c>
      <c r="B5">
        <v>614.75</v>
      </c>
      <c r="C5" s="2">
        <v>102.57</v>
      </c>
      <c r="D5">
        <f t="shared" si="0"/>
        <v>0.67072982384250901</v>
      </c>
    </row>
    <row r="6" spans="1:4" x14ac:dyDescent="0.25">
      <c r="A6" s="1">
        <v>43256.59097222222</v>
      </c>
      <c r="B6">
        <v>652.77</v>
      </c>
      <c r="C6" s="2">
        <v>123.11</v>
      </c>
      <c r="D6">
        <f t="shared" si="0"/>
        <v>0.73640292805291918</v>
      </c>
    </row>
    <row r="7" spans="1:4" x14ac:dyDescent="0.25">
      <c r="A7" s="1">
        <v>43257.525000000001</v>
      </c>
      <c r="B7">
        <v>667.2</v>
      </c>
      <c r="C7" s="2">
        <v>145.36000000000001</v>
      </c>
      <c r="D7">
        <f t="shared" si="0"/>
        <v>0.79284967340457702</v>
      </c>
    </row>
    <row r="8" spans="1:4" x14ac:dyDescent="0.25">
      <c r="A8" s="1">
        <v>43257.980555555558</v>
      </c>
      <c r="B8">
        <v>668.16</v>
      </c>
      <c r="C8" s="2">
        <v>156.32</v>
      </c>
      <c r="D8">
        <f t="shared" si="0"/>
        <v>0.81603541054679796</v>
      </c>
    </row>
    <row r="9" spans="1:4" x14ac:dyDescent="0.25">
      <c r="A9" s="1">
        <v>43258.519444444442</v>
      </c>
      <c r="B9">
        <v>681.57</v>
      </c>
      <c r="C9" s="2">
        <v>169.28</v>
      </c>
      <c r="D9">
        <f t="shared" si="0"/>
        <v>0.84012680234032144</v>
      </c>
    </row>
    <row r="10" spans="1:4" x14ac:dyDescent="0.25">
      <c r="A10" s="1">
        <v>43259.061805555553</v>
      </c>
      <c r="B10">
        <v>690.79</v>
      </c>
      <c r="C10" s="2">
        <v>182.29</v>
      </c>
      <c r="D10">
        <f t="shared" si="0"/>
        <v>0.86113848228276701</v>
      </c>
    </row>
    <row r="11" spans="1:4" x14ac:dyDescent="0.25">
      <c r="A11" s="1">
        <v>43259.512499999997</v>
      </c>
      <c r="B11">
        <v>697.55</v>
      </c>
      <c r="C11" s="2">
        <v>193.13</v>
      </c>
      <c r="D11">
        <f t="shared" si="0"/>
        <v>0.87652047443868852</v>
      </c>
    </row>
    <row r="12" spans="1:4" x14ac:dyDescent="0.25">
      <c r="A12" s="1">
        <v>43259.601388888892</v>
      </c>
      <c r="B12">
        <v>696.04</v>
      </c>
      <c r="C12" s="2">
        <v>195.26</v>
      </c>
      <c r="D12">
        <f t="shared" si="0"/>
        <v>0.87933639465189239</v>
      </c>
    </row>
    <row r="13" spans="1:4" x14ac:dyDescent="0.25">
      <c r="A13" s="1">
        <v>43262.46597222222</v>
      </c>
      <c r="B13">
        <v>718.5</v>
      </c>
      <c r="C13" s="2">
        <v>264.11</v>
      </c>
      <c r="D13">
        <f t="shared" si="0"/>
        <v>0.94275548600340731</v>
      </c>
    </row>
    <row r="14" spans="1:4" x14ac:dyDescent="0.25">
      <c r="A14" s="1">
        <v>43262.588194444441</v>
      </c>
      <c r="B14">
        <v>717.44</v>
      </c>
      <c r="C14" s="2">
        <v>267.07</v>
      </c>
      <c r="D14">
        <f t="shared" si="0"/>
        <v>0.944561530096649</v>
      </c>
    </row>
    <row r="19" spans="2:7" x14ac:dyDescent="0.25">
      <c r="C19">
        <f>LN(2)/(64)</f>
        <v>1.0830424696249145E-2</v>
      </c>
    </row>
    <row r="24" spans="2:7" x14ac:dyDescent="0.25">
      <c r="B24" s="4" t="s">
        <v>11</v>
      </c>
      <c r="C24" s="4"/>
      <c r="D24" s="4"/>
    </row>
    <row r="25" spans="2:7" x14ac:dyDescent="0.25">
      <c r="B25" t="s">
        <v>8</v>
      </c>
      <c r="C25" t="s">
        <v>9</v>
      </c>
      <c r="D25" t="s">
        <v>10</v>
      </c>
    </row>
    <row r="26" spans="2:7" x14ac:dyDescent="0.25">
      <c r="B26">
        <v>6.3037000000000001</v>
      </c>
      <c r="C26">
        <v>11.8689</v>
      </c>
      <c r="D26">
        <f>C26-B26</f>
        <v>5.5651999999999999</v>
      </c>
    </row>
    <row r="29" spans="2:7" x14ac:dyDescent="0.25">
      <c r="B29" s="4" t="s">
        <v>15</v>
      </c>
      <c r="C29" s="4"/>
      <c r="D29" s="4"/>
    </row>
    <row r="30" spans="2:7" x14ac:dyDescent="0.25">
      <c r="B30" t="s">
        <v>8</v>
      </c>
      <c r="C30" t="s">
        <v>14</v>
      </c>
      <c r="D30" t="s">
        <v>16</v>
      </c>
      <c r="E30" t="s">
        <v>17</v>
      </c>
      <c r="F30" t="s">
        <v>18</v>
      </c>
      <c r="G30" t="s">
        <v>4</v>
      </c>
    </row>
    <row r="31" spans="2:7" x14ac:dyDescent="0.25">
      <c r="B31">
        <v>6.2446000000000002</v>
      </c>
      <c r="C31">
        <v>6.2675999999999998</v>
      </c>
      <c r="D31">
        <f>C31-B31</f>
        <v>2.2999999999999687E-2</v>
      </c>
      <c r="E31" s="1">
        <v>43291.472222222219</v>
      </c>
      <c r="F31" s="1">
        <v>43294.963194444441</v>
      </c>
      <c r="G31">
        <v>820</v>
      </c>
    </row>
    <row r="33" spans="4:6" x14ac:dyDescent="0.25">
      <c r="D33">
        <f>D31*Cer!D34</f>
        <v>5.6119999999999237</v>
      </c>
      <c r="E33">
        <f>D33*60</f>
        <v>336.71999999999542</v>
      </c>
      <c r="F33">
        <f>E33*2</f>
        <v>673.43999999999085</v>
      </c>
    </row>
  </sheetData>
  <mergeCells count="2">
    <mergeCell ref="B24:D24"/>
    <mergeCell ref="B29:D2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workbookViewId="0">
      <selection activeCell="D34" sqref="D34"/>
    </sheetView>
  </sheetViews>
  <sheetFormatPr defaultRowHeight="15" x14ac:dyDescent="0.25"/>
  <cols>
    <col min="1" max="1" width="15.85546875" bestFit="1" customWidth="1"/>
    <col min="2" max="2" width="23.140625" bestFit="1" customWidth="1"/>
    <col min="3" max="3" width="23.28515625" bestFit="1" customWidth="1"/>
    <col min="4" max="4" width="25" customWidth="1"/>
    <col min="5" max="5" width="15.85546875" bestFit="1" customWidth="1"/>
  </cols>
  <sheetData>
    <row r="1" spans="1:4" x14ac:dyDescent="0.25">
      <c r="A1" t="s">
        <v>1</v>
      </c>
      <c r="B1" t="s">
        <v>4</v>
      </c>
      <c r="C1" t="s">
        <v>6</v>
      </c>
      <c r="D1" t="s">
        <v>7</v>
      </c>
    </row>
    <row r="2" spans="1:4" x14ac:dyDescent="0.25">
      <c r="A2" s="1">
        <v>43251.458333333336</v>
      </c>
      <c r="B2">
        <v>0</v>
      </c>
      <c r="C2">
        <v>0</v>
      </c>
      <c r="D2">
        <f>1-EXP(-$C$19*C2)</f>
        <v>0</v>
      </c>
    </row>
    <row r="3" spans="1:4" x14ac:dyDescent="0.25">
      <c r="A3" s="1">
        <v>43252.675000000003</v>
      </c>
      <c r="B3">
        <v>69.98</v>
      </c>
      <c r="C3">
        <v>29.12</v>
      </c>
      <c r="D3">
        <f t="shared" ref="D3:D15" si="0">1-EXP(-$C$19*C3)</f>
        <v>0.27048982787991238</v>
      </c>
    </row>
    <row r="4" spans="1:4" x14ac:dyDescent="0.25">
      <c r="A4" s="1">
        <v>43252.788194444445</v>
      </c>
      <c r="B4">
        <v>75.3</v>
      </c>
      <c r="C4">
        <v>31.55</v>
      </c>
      <c r="D4">
        <f t="shared" si="0"/>
        <v>0.28943858721226745</v>
      </c>
    </row>
    <row r="5" spans="1:4" x14ac:dyDescent="0.25">
      <c r="A5" s="1">
        <v>43255.481249999997</v>
      </c>
      <c r="B5">
        <v>162.58000000000001</v>
      </c>
      <c r="C5">
        <v>96.33</v>
      </c>
      <c r="D5">
        <f t="shared" si="0"/>
        <v>0.64770796800396524</v>
      </c>
    </row>
    <row r="6" spans="1:4" x14ac:dyDescent="0.25">
      <c r="A6" s="1">
        <v>43255.722916666666</v>
      </c>
      <c r="B6">
        <v>169.98</v>
      </c>
      <c r="C6">
        <v>102.21</v>
      </c>
      <c r="D6">
        <f t="shared" si="0"/>
        <v>0.66944350892627291</v>
      </c>
    </row>
    <row r="7" spans="1:4" x14ac:dyDescent="0.25">
      <c r="A7" s="1">
        <v>43256.568055555559</v>
      </c>
      <c r="B7">
        <v>181.69</v>
      </c>
      <c r="C7">
        <v>122.38</v>
      </c>
      <c r="D7">
        <f t="shared" si="0"/>
        <v>0.73431061400098063</v>
      </c>
    </row>
    <row r="8" spans="1:4" x14ac:dyDescent="0.25">
      <c r="A8" s="1">
        <v>43257.085416666669</v>
      </c>
      <c r="B8">
        <v>197.31</v>
      </c>
      <c r="C8">
        <v>135.03</v>
      </c>
      <c r="D8">
        <f t="shared" si="0"/>
        <v>0.76832789481319863</v>
      </c>
    </row>
    <row r="9" spans="1:4" x14ac:dyDescent="0.25">
      <c r="A9" s="1">
        <v>43257.957638888889</v>
      </c>
      <c r="B9">
        <v>203.8</v>
      </c>
      <c r="C9">
        <v>155.59</v>
      </c>
      <c r="D9">
        <f t="shared" si="0"/>
        <v>0.81457518303846932</v>
      </c>
    </row>
    <row r="10" spans="1:4" x14ac:dyDescent="0.25">
      <c r="A10" s="1">
        <v>43258.496527777781</v>
      </c>
      <c r="B10">
        <v>209.67</v>
      </c>
      <c r="C10">
        <v>168.55</v>
      </c>
      <c r="D10">
        <f t="shared" si="0"/>
        <v>0.83885780137790245</v>
      </c>
    </row>
    <row r="11" spans="1:4" x14ac:dyDescent="0.25">
      <c r="A11" s="1">
        <v>43259.039583333331</v>
      </c>
      <c r="B11">
        <v>212.74</v>
      </c>
      <c r="C11">
        <v>181.57</v>
      </c>
      <c r="D11">
        <f t="shared" si="0"/>
        <v>0.860051420356158</v>
      </c>
    </row>
    <row r="12" spans="1:4" x14ac:dyDescent="0.25">
      <c r="A12" s="1">
        <v>43259.489583333336</v>
      </c>
      <c r="B12">
        <v>218.95</v>
      </c>
      <c r="C12">
        <v>192.45</v>
      </c>
      <c r="D12">
        <f t="shared" si="0"/>
        <v>0.87560772924391428</v>
      </c>
    </row>
    <row r="13" spans="1:4" x14ac:dyDescent="0.25">
      <c r="A13" s="1">
        <v>43259.578472222223</v>
      </c>
      <c r="B13">
        <v>217.99</v>
      </c>
      <c r="C13">
        <v>194.53</v>
      </c>
      <c r="D13">
        <f t="shared" si="0"/>
        <v>0.8783786216570616</v>
      </c>
    </row>
    <row r="14" spans="1:4" x14ac:dyDescent="0.25">
      <c r="A14" s="1">
        <v>43262.443055555559</v>
      </c>
      <c r="B14">
        <v>231.54</v>
      </c>
      <c r="C14">
        <v>263.38</v>
      </c>
      <c r="D14">
        <f t="shared" si="0"/>
        <v>0.942301105003851</v>
      </c>
    </row>
    <row r="15" spans="1:4" x14ac:dyDescent="0.25">
      <c r="A15" t="s">
        <v>5</v>
      </c>
      <c r="B15">
        <v>230.11</v>
      </c>
      <c r="C15">
        <v>266.33999999999997</v>
      </c>
      <c r="D15">
        <f t="shared" si="0"/>
        <v>0.94412148465631107</v>
      </c>
    </row>
    <row r="19" spans="1:11" x14ac:dyDescent="0.25">
      <c r="C19">
        <f>LN(2)/(64)</f>
        <v>1.0830424696249145E-2</v>
      </c>
    </row>
    <row r="21" spans="1:11" x14ac:dyDescent="0.25">
      <c r="I21">
        <f>245/378</f>
        <v>0.64814814814814814</v>
      </c>
    </row>
    <row r="24" spans="1:11" x14ac:dyDescent="0.25">
      <c r="A24" s="4" t="s">
        <v>12</v>
      </c>
      <c r="B24" s="4"/>
      <c r="C24" s="4"/>
    </row>
    <row r="25" spans="1:11" x14ac:dyDescent="0.25">
      <c r="A25" t="s">
        <v>8</v>
      </c>
      <c r="B25" t="s">
        <v>9</v>
      </c>
      <c r="C25" t="s">
        <v>10</v>
      </c>
    </row>
    <row r="26" spans="1:11" x14ac:dyDescent="0.25">
      <c r="A26">
        <v>6.3098000000000001</v>
      </c>
      <c r="B26">
        <v>11.5845</v>
      </c>
      <c r="C26">
        <f>B26-A26</f>
        <v>5.2747000000000002</v>
      </c>
      <c r="D26">
        <v>4.9200000000000001E-2</v>
      </c>
    </row>
    <row r="27" spans="1:11" x14ac:dyDescent="0.25">
      <c r="C27" t="s">
        <v>19</v>
      </c>
      <c r="D27">
        <f>C26+LSC!D26</f>
        <v>10.8399</v>
      </c>
      <c r="I27">
        <f>245.28*D27/C26*1/D26</f>
        <v>10245.296854242548</v>
      </c>
    </row>
    <row r="30" spans="1:11" x14ac:dyDescent="0.25">
      <c r="A30" s="4" t="s">
        <v>13</v>
      </c>
      <c r="B30" s="4"/>
      <c r="C30" s="4"/>
    </row>
    <row r="31" spans="1:11" x14ac:dyDescent="0.25">
      <c r="A31" t="s">
        <v>8</v>
      </c>
      <c r="B31" t="s">
        <v>14</v>
      </c>
      <c r="C31" t="s">
        <v>10</v>
      </c>
      <c r="D31" t="s">
        <v>17</v>
      </c>
      <c r="E31" t="s">
        <v>18</v>
      </c>
      <c r="F31" t="s">
        <v>4</v>
      </c>
    </row>
    <row r="32" spans="1:11" x14ac:dyDescent="0.25">
      <c r="A32">
        <v>6.3483999999999998</v>
      </c>
      <c r="B32">
        <v>6.3714000000000004</v>
      </c>
      <c r="C32">
        <f>B32-A32</f>
        <v>2.3000000000000576E-2</v>
      </c>
      <c r="D32" s="1">
        <v>43291.472222222219</v>
      </c>
      <c r="E32" s="1">
        <v>43294.94027777778</v>
      </c>
      <c r="F32">
        <v>263</v>
      </c>
      <c r="I32">
        <f>F32/C32</f>
        <v>11434.782608695366</v>
      </c>
      <c r="K32">
        <f>I27/I32*100</f>
        <v>89.597653097940864</v>
      </c>
    </row>
    <row r="34" spans="3:5" x14ac:dyDescent="0.25">
      <c r="C34" t="s">
        <v>21</v>
      </c>
      <c r="D34">
        <v>244</v>
      </c>
      <c r="E34" t="s">
        <v>22</v>
      </c>
    </row>
    <row r="35" spans="3:5" x14ac:dyDescent="0.25">
      <c r="C35" t="s">
        <v>20</v>
      </c>
      <c r="D35">
        <f>D34*C32</f>
        <v>5.6120000000001404</v>
      </c>
      <c r="E35" t="s">
        <v>23</v>
      </c>
    </row>
    <row r="36" spans="3:5" x14ac:dyDescent="0.25">
      <c r="C36" t="s">
        <v>24</v>
      </c>
      <c r="D36" s="3">
        <f>F32/(D35*60)*100</f>
        <v>78.10643858398474</v>
      </c>
      <c r="E36" t="s">
        <v>25</v>
      </c>
    </row>
  </sheetData>
  <mergeCells count="2">
    <mergeCell ref="A24:C24"/>
    <mergeCell ref="A30:C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LSC</vt:lpstr>
      <vt:lpstr>Cer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2018-07-09T09:50:27Z</dcterms:created>
  <dcterms:modified xsi:type="dcterms:W3CDTF">2022-04-18T13:20:28Z</dcterms:modified>
</cp:coreProperties>
</file>